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10110" activeTab="0"/>
  </bookViews>
  <sheets>
    <sheet name="Initial_scores" sheetId="1" r:id="rId1"/>
    <sheet name="TBL" sheetId="2" r:id="rId2"/>
    <sheet name="Min_Max" sheetId="3" r:id="rId3"/>
    <sheet name="Judges_Deviations" sheetId="4" r:id="rId4"/>
  </sheets>
  <definedNames/>
  <calcPr fullCalcOnLoad="1"/>
</workbook>
</file>

<file path=xl/sharedStrings.xml><?xml version="1.0" encoding="utf-8"?>
<sst xmlns="http://schemas.openxmlformats.org/spreadsheetml/2006/main" count="225" uniqueCount="56">
  <si>
    <t>P1</t>
  </si>
  <si>
    <t>P2</t>
  </si>
  <si>
    <t>P3</t>
  </si>
  <si>
    <t>P4</t>
  </si>
  <si>
    <t>P5</t>
  </si>
  <si>
    <t>P6</t>
  </si>
  <si>
    <t>J1</t>
  </si>
  <si>
    <t>J2</t>
  </si>
  <si>
    <t>J3</t>
  </si>
  <si>
    <t>J4</t>
  </si>
  <si>
    <t>J5</t>
  </si>
  <si>
    <t>Mean</t>
  </si>
  <si>
    <t>St.D.</t>
  </si>
  <si>
    <t>Low</t>
  </si>
  <si>
    <t>High</t>
  </si>
  <si>
    <t xml:space="preserve"> (466,4)</t>
  </si>
  <si>
    <t>(703,3)</t>
  </si>
  <si>
    <t>(874,9)</t>
  </si>
  <si>
    <t>(682,8)</t>
  </si>
  <si>
    <t>Rank</t>
  </si>
  <si>
    <t>Pilot</t>
  </si>
  <si>
    <t>Traditional Ranking</t>
  </si>
  <si>
    <t>Initial Raw Scores</t>
  </si>
  <si>
    <t>Pilots / Judges</t>
  </si>
  <si>
    <t>Mean per Judge</t>
  </si>
  <si>
    <t>St.D. per Judge</t>
  </si>
  <si>
    <t>Accepted scores</t>
  </si>
  <si>
    <t>Min</t>
  </si>
  <si>
    <t>Max</t>
  </si>
  <si>
    <t>Av.Sum</t>
  </si>
  <si>
    <t>Min-Max</t>
  </si>
  <si>
    <t>TBL</t>
  </si>
  <si>
    <t>Min-Max Ranking</t>
  </si>
  <si>
    <t>Traditional</t>
  </si>
  <si>
    <t>Final TBL ranking</t>
  </si>
  <si>
    <t>Performance of the whole Panel</t>
  </si>
  <si>
    <t>Panel Mean</t>
  </si>
  <si>
    <t>Panel St.D.</t>
  </si>
  <si>
    <t>Comparison of Ranking methods</t>
  </si>
  <si>
    <t>Performance of each Judge (from initial raw scores)</t>
  </si>
  <si>
    <t>Accepted scores %</t>
  </si>
  <si>
    <t>Judge's statistics</t>
  </si>
  <si>
    <t>Score</t>
  </si>
  <si>
    <t>Rk</t>
  </si>
  <si>
    <t>D</t>
  </si>
  <si>
    <t>Deviation</t>
  </si>
  <si>
    <t>Table extracted from the original article (input errors in red color)</t>
  </si>
  <si>
    <t>Low / High limits calculation</t>
  </si>
  <si>
    <t>Applying low/high limits (in brackets) to commonizing style table</t>
  </si>
  <si>
    <t>Phase 1: Commonising judging styles</t>
  </si>
  <si>
    <t>Mean per Judge %</t>
  </si>
  <si>
    <t>St.D. per Judge %</t>
  </si>
  <si>
    <t xml:space="preserve">  (466,4)</t>
  </si>
  <si>
    <t xml:space="preserve">  (703,3)</t>
  </si>
  <si>
    <t xml:space="preserve">  (874,9)</t>
  </si>
  <si>
    <t xml:space="preserve">  (682,8)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</si>
</sst>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00"/>
    <numFmt numFmtId="172" formatCode="0.00000"/>
    <numFmt numFmtId="173" formatCode="0.0000"/>
    <numFmt numFmtId="174" formatCode="_-* #,##0.0_р_._-;\-* #,##0.0_р_._-;_-* &quot;-&quot;?_р_._-;_-@_-"/>
  </numFmts>
  <fonts count="12"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8" fontId="2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4" fontId="2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4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8" fontId="8" fillId="0" borderId="0" xfId="0" applyNumberFormat="1" applyFont="1" applyAlignment="1">
      <alignment horizontal="left"/>
    </xf>
    <xf numFmtId="168" fontId="2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10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8" fontId="2" fillId="0" borderId="0" xfId="0" applyNumberFormat="1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168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Raw scores - no processing applied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Initial_scores!$B$3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Initial_scores!$C$3:$G$3</c:f>
              <c:numCache/>
            </c:numRef>
          </c:val>
          <c:smooth val="0"/>
        </c:ser>
        <c:ser>
          <c:idx val="1"/>
          <c:order val="1"/>
          <c:tx>
            <c:strRef>
              <c:f>Initial_scores!$B$4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Initial_scores!$C$4:$G$4</c:f>
              <c:numCache/>
            </c:numRef>
          </c:val>
          <c:smooth val="0"/>
        </c:ser>
        <c:ser>
          <c:idx val="2"/>
          <c:order val="2"/>
          <c:tx>
            <c:strRef>
              <c:f>Initial_scores!$B$5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Initial_scores!$C$5:$G$5</c:f>
              <c:numCache/>
            </c:numRef>
          </c:val>
          <c:smooth val="0"/>
        </c:ser>
        <c:ser>
          <c:idx val="3"/>
          <c:order val="3"/>
          <c:tx>
            <c:strRef>
              <c:f>Initial_scores!$B$6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Initial_scores!$C$6:$G$6</c:f>
              <c:numCache/>
            </c:numRef>
          </c:val>
          <c:smooth val="0"/>
        </c:ser>
        <c:ser>
          <c:idx val="4"/>
          <c:order val="4"/>
          <c:tx>
            <c:strRef>
              <c:f>Initial_scores!$B$7</c:f>
              <c:strCache>
                <c:ptCount val="1"/>
                <c:pt idx="0">
                  <c:v>P5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Initial_scores!$C$7:$G$7</c:f>
              <c:numCache/>
            </c:numRef>
          </c:val>
          <c:smooth val="0"/>
        </c:ser>
        <c:ser>
          <c:idx val="5"/>
          <c:order val="5"/>
          <c:tx>
            <c:strRef>
              <c:f>Initial_scores!$B$8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Initial_scores!$C$2:$G$2</c:f>
              <c:strCache/>
            </c:strRef>
          </c:cat>
          <c:val>
            <c:numRef>
              <c:f>Initial_scores!$C$8:$G$8</c:f>
              <c:numCache/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Judges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auto val="1"/>
        <c:lblOffset val="100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Pilots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Phase 1: Judging styles "Commonised"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TBL!$B$19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TBL!$C$19:$G$19</c:f>
              <c:numCache/>
            </c:numRef>
          </c:val>
          <c:smooth val="0"/>
        </c:ser>
        <c:ser>
          <c:idx val="1"/>
          <c:order val="1"/>
          <c:tx>
            <c:strRef>
              <c:f>TBL!$B$20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TBL!$C$20:$G$20</c:f>
              <c:numCache/>
            </c:numRef>
          </c:val>
          <c:smooth val="0"/>
        </c:ser>
        <c:ser>
          <c:idx val="2"/>
          <c:order val="2"/>
          <c:tx>
            <c:strRef>
              <c:f>TBL!$B$21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TBL!$C$21:$G$21</c:f>
              <c:numCache/>
            </c:numRef>
          </c:val>
          <c:smooth val="0"/>
        </c:ser>
        <c:ser>
          <c:idx val="3"/>
          <c:order val="3"/>
          <c:tx>
            <c:strRef>
              <c:f>TBL!$B$22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TBL!$C$22:$G$22</c:f>
              <c:numCache/>
            </c:numRef>
          </c:val>
          <c:smooth val="0"/>
        </c:ser>
        <c:ser>
          <c:idx val="4"/>
          <c:order val="4"/>
          <c:tx>
            <c:strRef>
              <c:f>TBL!$B$23</c:f>
              <c:strCache>
                <c:ptCount val="1"/>
                <c:pt idx="0">
                  <c:v>P5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TBL!$C$23:$G$23</c:f>
              <c:numCache/>
            </c:numRef>
          </c:val>
          <c:smooth val="0"/>
        </c:ser>
        <c:ser>
          <c:idx val="5"/>
          <c:order val="5"/>
          <c:tx>
            <c:strRef>
              <c:f>TBL!$B$24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TBL!$C$18:$G$18</c:f>
              <c:strCache/>
            </c:strRef>
          </c:cat>
          <c:val>
            <c:numRef>
              <c:f>TBL!$C$24:$G$24</c:f>
              <c:numCache/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501"/>
        <c:crosses val="autoZero"/>
        <c:auto val="1"/>
        <c:lblOffset val="100"/>
        <c:noMultiLvlLbl val="0"/>
      </c:catAx>
      <c:valAx>
        <c:axId val="4085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0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Phase 2:  Final TBL processed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TBL!$B$66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TBL!$C$66:$G$66</c:f>
              <c:numCache/>
            </c:numRef>
          </c:val>
          <c:smooth val="0"/>
        </c:ser>
        <c:ser>
          <c:idx val="1"/>
          <c:order val="1"/>
          <c:tx>
            <c:strRef>
              <c:f>TBL!$B$67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TBL!$C$67:$G$67</c:f>
              <c:numCache/>
            </c:numRef>
          </c:val>
          <c:smooth val="0"/>
        </c:ser>
        <c:ser>
          <c:idx val="2"/>
          <c:order val="2"/>
          <c:tx>
            <c:strRef>
              <c:f>TBL!$B$68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TBL!$C$68:$G$68</c:f>
              <c:numCache/>
            </c:numRef>
          </c:val>
          <c:smooth val="0"/>
        </c:ser>
        <c:ser>
          <c:idx val="3"/>
          <c:order val="3"/>
          <c:tx>
            <c:strRef>
              <c:f>TBL!$B$69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TBL!$C$69:$G$69</c:f>
              <c:numCache/>
            </c:numRef>
          </c:val>
          <c:smooth val="0"/>
        </c:ser>
        <c:ser>
          <c:idx val="4"/>
          <c:order val="4"/>
          <c:tx>
            <c:strRef>
              <c:f>TBL!$B$70</c:f>
              <c:strCache>
                <c:ptCount val="1"/>
                <c:pt idx="0">
                  <c:v>P5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TBL!$C$70:$G$70</c:f>
              <c:numCache/>
            </c:numRef>
          </c:val>
          <c:smooth val="0"/>
        </c:ser>
        <c:ser>
          <c:idx val="5"/>
          <c:order val="5"/>
          <c:tx>
            <c:strRef>
              <c:f>TBL!$B$71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TBL!$C$65:$G$65</c:f>
              <c:strCache/>
            </c:strRef>
          </c:cat>
          <c:val>
            <c:numRef>
              <c:f>TBL!$C$71:$G$71</c:f>
              <c:numCache/>
            </c:numRef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90135"/>
        <c:crosses val="autoZero"/>
        <c:auto val="1"/>
        <c:lblOffset val="100"/>
        <c:noMultiLvlLbl val="0"/>
      </c:catAx>
      <c:valAx>
        <c:axId val="6249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11</xdr:row>
      <xdr:rowOff>0</xdr:rowOff>
    </xdr:from>
    <xdr:to>
      <xdr:col>8</xdr:col>
      <xdr:colOff>323850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638175" y="1781175"/>
        <a:ext cx="6362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27</xdr:row>
      <xdr:rowOff>95250</xdr:rowOff>
    </xdr:from>
    <xdr:to>
      <xdr:col>9</xdr:col>
      <xdr:colOff>638175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90575" y="4467225"/>
        <a:ext cx="6791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73</xdr:row>
      <xdr:rowOff>47625</xdr:rowOff>
    </xdr:from>
    <xdr:to>
      <xdr:col>9</xdr:col>
      <xdr:colOff>28575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714375" y="11868150"/>
        <a:ext cx="62579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">
      <selection activeCell="B52" sqref="B52"/>
    </sheetView>
  </sheetViews>
  <sheetFormatPr defaultColWidth="9.00390625" defaultRowHeight="12.75"/>
  <cols>
    <col min="1" max="1" width="9.125" style="2" customWidth="1"/>
    <col min="2" max="2" width="19.25390625" style="3" customWidth="1"/>
    <col min="3" max="4" width="9.125" style="3" customWidth="1"/>
    <col min="5" max="5" width="10.625" style="3" bestFit="1" customWidth="1"/>
    <col min="6" max="7" width="9.125" style="3" customWidth="1"/>
    <col min="8" max="8" width="12.125" style="3" bestFit="1" customWidth="1"/>
    <col min="9" max="9" width="12.125" style="3" customWidth="1"/>
    <col min="10" max="10" width="12.125" style="16" customWidth="1"/>
    <col min="11" max="11" width="9.75390625" style="3" customWidth="1"/>
    <col min="12" max="16384" width="9.125" style="2" customWidth="1"/>
  </cols>
  <sheetData>
    <row r="1" spans="3:10" ht="12.75">
      <c r="C1" s="8" t="s">
        <v>22</v>
      </c>
      <c r="J1" s="17" t="s">
        <v>21</v>
      </c>
    </row>
    <row r="2" spans="2:11" ht="12.75">
      <c r="B2" s="4" t="s">
        <v>23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14"/>
      <c r="J2" s="4" t="s">
        <v>19</v>
      </c>
      <c r="K2" s="4" t="s">
        <v>20</v>
      </c>
    </row>
    <row r="3" spans="2:12" ht="12.75">
      <c r="B3" s="5" t="s">
        <v>0</v>
      </c>
      <c r="C3" s="5">
        <v>700</v>
      </c>
      <c r="D3" s="5">
        <v>610</v>
      </c>
      <c r="E3" s="5">
        <v>300</v>
      </c>
      <c r="F3" s="5">
        <v>725</v>
      </c>
      <c r="G3" s="5">
        <v>620</v>
      </c>
      <c r="H3" s="5">
        <f aca="true" t="shared" si="0" ref="H3:H8">AVERAGEA(C3:G3)</f>
        <v>591</v>
      </c>
      <c r="I3" s="15"/>
      <c r="J3" s="5">
        <v>1</v>
      </c>
      <c r="K3" s="5" t="s">
        <v>4</v>
      </c>
      <c r="L3" s="1"/>
    </row>
    <row r="4" spans="2:12" ht="12.75">
      <c r="B4" s="5" t="s">
        <v>1</v>
      </c>
      <c r="C4" s="5">
        <v>600</v>
      </c>
      <c r="D4" s="5">
        <v>545</v>
      </c>
      <c r="E4" s="5">
        <v>650</v>
      </c>
      <c r="F4" s="5">
        <v>625</v>
      </c>
      <c r="G4" s="5">
        <v>590</v>
      </c>
      <c r="H4" s="5">
        <f t="shared" si="0"/>
        <v>602</v>
      </c>
      <c r="I4" s="15"/>
      <c r="J4" s="5">
        <v>2</v>
      </c>
      <c r="K4" s="5" t="s">
        <v>2</v>
      </c>
      <c r="L4" s="1"/>
    </row>
    <row r="5" spans="2:12" ht="12.75">
      <c r="B5" s="5" t="s">
        <v>2</v>
      </c>
      <c r="C5" s="5">
        <v>760</v>
      </c>
      <c r="D5" s="5">
        <v>695</v>
      </c>
      <c r="E5" s="5">
        <v>750</v>
      </c>
      <c r="F5" s="5">
        <v>945</v>
      </c>
      <c r="G5" s="5">
        <v>740</v>
      </c>
      <c r="H5" s="5">
        <f t="shared" si="0"/>
        <v>778</v>
      </c>
      <c r="I5" s="15"/>
      <c r="J5" s="5">
        <v>3</v>
      </c>
      <c r="K5" s="5" t="s">
        <v>3</v>
      </c>
      <c r="L5" s="1"/>
    </row>
    <row r="6" spans="2:12" ht="12.75">
      <c r="B6" s="5" t="s">
        <v>3</v>
      </c>
      <c r="C6" s="5">
        <v>800</v>
      </c>
      <c r="D6" s="5">
        <v>710</v>
      </c>
      <c r="E6" s="5">
        <v>785</v>
      </c>
      <c r="F6" s="5">
        <v>755</v>
      </c>
      <c r="G6" s="5">
        <v>825</v>
      </c>
      <c r="H6" s="5">
        <f t="shared" si="0"/>
        <v>775</v>
      </c>
      <c r="I6" s="15"/>
      <c r="J6" s="5">
        <v>4</v>
      </c>
      <c r="K6" s="5" t="s">
        <v>5</v>
      </c>
      <c r="L6" s="1"/>
    </row>
    <row r="7" spans="2:12" ht="12.75">
      <c r="B7" s="5" t="s">
        <v>4</v>
      </c>
      <c r="C7" s="5">
        <v>900</v>
      </c>
      <c r="D7" s="5">
        <v>815</v>
      </c>
      <c r="E7" s="5">
        <v>895</v>
      </c>
      <c r="F7" s="5">
        <v>965</v>
      </c>
      <c r="G7" s="5">
        <v>920</v>
      </c>
      <c r="H7" s="5">
        <f t="shared" si="0"/>
        <v>899</v>
      </c>
      <c r="I7" s="15"/>
      <c r="J7" s="5">
        <v>5</v>
      </c>
      <c r="K7" s="5" t="s">
        <v>1</v>
      </c>
      <c r="L7" s="1"/>
    </row>
    <row r="8" spans="2:11" ht="12.75">
      <c r="B8" s="4" t="s">
        <v>5</v>
      </c>
      <c r="C8" s="4">
        <v>650</v>
      </c>
      <c r="D8" s="4">
        <v>595</v>
      </c>
      <c r="E8" s="4">
        <v>630</v>
      </c>
      <c r="F8" s="4">
        <v>710</v>
      </c>
      <c r="G8" s="4">
        <v>660</v>
      </c>
      <c r="H8" s="5">
        <f t="shared" si="0"/>
        <v>649</v>
      </c>
      <c r="I8" s="15"/>
      <c r="J8" s="5">
        <v>6</v>
      </c>
      <c r="K8" s="4" t="s">
        <v>0</v>
      </c>
    </row>
    <row r="31" ht="12.75">
      <c r="F31" s="2"/>
    </row>
    <row r="35" ht="12.75">
      <c r="B35" s="8" t="s">
        <v>39</v>
      </c>
    </row>
    <row r="36" spans="2:10" ht="12.75">
      <c r="B36" s="4"/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J36" s="8" t="s">
        <v>35</v>
      </c>
    </row>
    <row r="37" spans="2:11" ht="12.75">
      <c r="B37" s="4" t="s">
        <v>24</v>
      </c>
      <c r="C37" s="7">
        <f>SUM(C3:C8)/6</f>
        <v>735</v>
      </c>
      <c r="D37" s="7">
        <f>SUM(D3:D8)/6</f>
        <v>661.6666666666666</v>
      </c>
      <c r="E37" s="7">
        <f>SUM(E3:E8)/6</f>
        <v>668.3333333333334</v>
      </c>
      <c r="F37" s="7">
        <f>SUM(F3:F8)/6</f>
        <v>787.5</v>
      </c>
      <c r="G37" s="7">
        <f>SUM(G3:G8)/6</f>
        <v>725.8333333333334</v>
      </c>
      <c r="J37" s="4" t="s">
        <v>36</v>
      </c>
      <c r="K37" s="7">
        <f>SUM(C37:G37)/5</f>
        <v>715.6666666666667</v>
      </c>
    </row>
    <row r="38" spans="2:11" ht="12.75">
      <c r="B38" s="4" t="s">
        <v>25</v>
      </c>
      <c r="C38" s="7">
        <f>STDEV(C3:C8)</f>
        <v>108.39741694339399</v>
      </c>
      <c r="D38" s="7">
        <f>STDEV(D3:D8)</f>
        <v>97.65585833254806</v>
      </c>
      <c r="E38" s="7">
        <f>STDEV(E3:E8)</f>
        <v>204.51568806980725</v>
      </c>
      <c r="F38" s="7">
        <f>STDEV(F3:F8)</f>
        <v>136.88498822003822</v>
      </c>
      <c r="G38" s="7">
        <f>STDEV(G3:G8)</f>
        <v>127.84430635216688</v>
      </c>
      <c r="J38" s="4" t="s">
        <v>37</v>
      </c>
      <c r="K38" s="7">
        <f>STDEV(C3:G8)</f>
        <v>138.43169193986364</v>
      </c>
    </row>
    <row r="40" spans="3:7" ht="12.75">
      <c r="C40" s="6"/>
      <c r="D40" s="6"/>
      <c r="E40" s="6"/>
      <c r="F40" s="6"/>
      <c r="G40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8"/>
  <sheetViews>
    <sheetView workbookViewId="0" topLeftCell="A1">
      <selection activeCell="N75" sqref="N75"/>
    </sheetView>
  </sheetViews>
  <sheetFormatPr defaultColWidth="9.00390625" defaultRowHeight="12.75"/>
  <cols>
    <col min="1" max="1" width="9.125" style="2" customWidth="1"/>
    <col min="2" max="2" width="18.125" style="6" customWidth="1"/>
    <col min="3" max="9" width="9.125" style="6" customWidth="1"/>
    <col min="10" max="10" width="12.625" style="6" customWidth="1"/>
    <col min="11" max="11" width="9.125" style="6" customWidth="1"/>
    <col min="12" max="14" width="9.125" style="10" customWidth="1"/>
    <col min="15" max="16384" width="9.125" style="2" customWidth="1"/>
  </cols>
  <sheetData>
    <row r="1" spans="2:11" ht="12.75">
      <c r="B1" s="3"/>
      <c r="C1" s="8" t="s">
        <v>22</v>
      </c>
      <c r="D1" s="3"/>
      <c r="E1" s="3"/>
      <c r="F1" s="3"/>
      <c r="G1" s="3"/>
      <c r="H1" s="3"/>
      <c r="I1" s="3"/>
      <c r="J1" s="17"/>
      <c r="K1" s="16"/>
    </row>
    <row r="2" spans="2:11" ht="12.75">
      <c r="B2" s="4" t="s">
        <v>23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14"/>
      <c r="J2" s="16"/>
      <c r="K2" s="16"/>
    </row>
    <row r="3" spans="2:11" ht="12.75">
      <c r="B3" s="5" t="s">
        <v>0</v>
      </c>
      <c r="C3" s="5">
        <v>700</v>
      </c>
      <c r="D3" s="5">
        <v>610</v>
      </c>
      <c r="E3" s="5">
        <v>300</v>
      </c>
      <c r="F3" s="5">
        <v>725</v>
      </c>
      <c r="G3" s="5">
        <v>620</v>
      </c>
      <c r="H3" s="5">
        <f aca="true" t="shared" si="0" ref="H3:H8">AVERAGEA(C3:G3)</f>
        <v>591</v>
      </c>
      <c r="I3" s="15"/>
      <c r="J3" s="15"/>
      <c r="K3" s="15"/>
    </row>
    <row r="4" spans="2:11" ht="12.75">
      <c r="B4" s="5" t="s">
        <v>1</v>
      </c>
      <c r="C4" s="5">
        <v>600</v>
      </c>
      <c r="D4" s="5">
        <v>545</v>
      </c>
      <c r="E4" s="5">
        <v>650</v>
      </c>
      <c r="F4" s="5">
        <v>625</v>
      </c>
      <c r="G4" s="5">
        <v>590</v>
      </c>
      <c r="H4" s="5">
        <f t="shared" si="0"/>
        <v>602</v>
      </c>
      <c r="I4" s="15"/>
      <c r="J4" s="15"/>
      <c r="K4" s="15"/>
    </row>
    <row r="5" spans="2:11" ht="12.75">
      <c r="B5" s="5" t="s">
        <v>2</v>
      </c>
      <c r="C5" s="5">
        <v>760</v>
      </c>
      <c r="D5" s="5">
        <v>695</v>
      </c>
      <c r="E5" s="5">
        <v>750</v>
      </c>
      <c r="F5" s="5">
        <v>945</v>
      </c>
      <c r="G5" s="5">
        <v>740</v>
      </c>
      <c r="H5" s="5">
        <f t="shared" si="0"/>
        <v>778</v>
      </c>
      <c r="I5" s="15"/>
      <c r="J5" s="15"/>
      <c r="K5" s="15"/>
    </row>
    <row r="6" spans="2:11" ht="12.75">
      <c r="B6" s="5" t="s">
        <v>3</v>
      </c>
      <c r="C6" s="5">
        <v>800</v>
      </c>
      <c r="D6" s="5">
        <v>710</v>
      </c>
      <c r="E6" s="5">
        <v>785</v>
      </c>
      <c r="F6" s="5">
        <v>755</v>
      </c>
      <c r="G6" s="5">
        <v>825</v>
      </c>
      <c r="H6" s="5">
        <f t="shared" si="0"/>
        <v>775</v>
      </c>
      <c r="I6" s="15"/>
      <c r="J6" s="15"/>
      <c r="K6" s="15"/>
    </row>
    <row r="7" spans="2:11" ht="12.75">
      <c r="B7" s="5" t="s">
        <v>4</v>
      </c>
      <c r="C7" s="5">
        <v>900</v>
      </c>
      <c r="D7" s="5">
        <v>815</v>
      </c>
      <c r="E7" s="5">
        <v>895</v>
      </c>
      <c r="F7" s="5">
        <v>965</v>
      </c>
      <c r="G7" s="5">
        <v>920</v>
      </c>
      <c r="H7" s="5">
        <f t="shared" si="0"/>
        <v>899</v>
      </c>
      <c r="I7" s="15"/>
      <c r="J7" s="15"/>
      <c r="K7" s="15"/>
    </row>
    <row r="8" spans="2:11" ht="12.75">
      <c r="B8" s="4" t="s">
        <v>5</v>
      </c>
      <c r="C8" s="4">
        <v>650</v>
      </c>
      <c r="D8" s="4">
        <v>595</v>
      </c>
      <c r="E8" s="4">
        <v>630</v>
      </c>
      <c r="F8" s="4">
        <v>710</v>
      </c>
      <c r="G8" s="4">
        <v>660</v>
      </c>
      <c r="H8" s="5">
        <f t="shared" si="0"/>
        <v>649</v>
      </c>
      <c r="I8" s="15"/>
      <c r="J8" s="15"/>
      <c r="K8" s="16"/>
    </row>
    <row r="9" spans="2:11" ht="12.75">
      <c r="B9" s="3"/>
      <c r="C9" s="3"/>
      <c r="D9" s="3"/>
      <c r="E9" s="3"/>
      <c r="F9" s="3"/>
      <c r="G9" s="3"/>
      <c r="H9" s="3"/>
      <c r="I9" s="3"/>
      <c r="J9" s="16"/>
      <c r="K9" s="3"/>
    </row>
    <row r="10" spans="2:11" ht="12.75">
      <c r="B10" s="8" t="s">
        <v>39</v>
      </c>
      <c r="C10" s="3"/>
      <c r="D10" s="3"/>
      <c r="E10" s="3"/>
      <c r="F10" s="3"/>
      <c r="G10" s="3"/>
      <c r="H10" s="3"/>
      <c r="I10" s="3"/>
      <c r="J10" s="16"/>
      <c r="K10" s="3"/>
    </row>
    <row r="11" spans="2:11" ht="12.75">
      <c r="B11" s="4"/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3"/>
      <c r="I11" s="3"/>
      <c r="J11" s="8" t="s">
        <v>35</v>
      </c>
      <c r="K11" s="3"/>
    </row>
    <row r="12" spans="2:11" ht="12.75">
      <c r="B12" s="4" t="s">
        <v>24</v>
      </c>
      <c r="C12" s="7">
        <f>SUM(C3:C8)/6</f>
        <v>735</v>
      </c>
      <c r="D12" s="7">
        <f>SUM(D3:D8)/6</f>
        <v>661.6666666666666</v>
      </c>
      <c r="E12" s="7">
        <f>SUM(E3:E8)/6</f>
        <v>668.3333333333334</v>
      </c>
      <c r="F12" s="7">
        <f>SUM(F3:F8)/6</f>
        <v>787.5</v>
      </c>
      <c r="G12" s="7">
        <f>SUM(G3:G8)/6</f>
        <v>725.8333333333334</v>
      </c>
      <c r="H12" s="3"/>
      <c r="I12" s="3"/>
      <c r="J12" s="4" t="s">
        <v>36</v>
      </c>
      <c r="K12" s="7">
        <f>SUM(C12:G12)/5</f>
        <v>715.6666666666667</v>
      </c>
    </row>
    <row r="13" spans="2:11" ht="12.75">
      <c r="B13" s="4" t="s">
        <v>25</v>
      </c>
      <c r="C13" s="7">
        <f>STDEV(C3:C8)</f>
        <v>108.39741694339399</v>
      </c>
      <c r="D13" s="7">
        <f>STDEV(D3:D8)</f>
        <v>97.65585833254806</v>
      </c>
      <c r="E13" s="7">
        <f>STDEV(E3:E8)</f>
        <v>204.51568806980725</v>
      </c>
      <c r="F13" s="7">
        <f>STDEV(F3:F8)</f>
        <v>136.88498822003822</v>
      </c>
      <c r="G13" s="7">
        <f>STDEV(G3:G8)</f>
        <v>127.84430635216688</v>
      </c>
      <c r="H13" s="3"/>
      <c r="I13" s="3"/>
      <c r="J13" s="4" t="s">
        <v>37</v>
      </c>
      <c r="K13" s="7">
        <f>STDEV(C3:G8)</f>
        <v>138.43169193986364</v>
      </c>
    </row>
    <row r="14" spans="2:11" ht="12.75">
      <c r="B14" s="3"/>
      <c r="C14" s="3"/>
      <c r="D14" s="3"/>
      <c r="E14" s="3"/>
      <c r="F14" s="3"/>
      <c r="G14" s="3"/>
      <c r="H14" s="3"/>
      <c r="I14" s="3"/>
      <c r="J14" s="16"/>
      <c r="K14" s="3"/>
    </row>
    <row r="15" spans="2:11" ht="12.75">
      <c r="B15" s="3"/>
      <c r="H15" s="3"/>
      <c r="I15" s="3"/>
      <c r="J15" s="16"/>
      <c r="K15" s="3"/>
    </row>
    <row r="16" spans="2:11" ht="12.75">
      <c r="B16" s="3"/>
      <c r="C16" s="3"/>
      <c r="D16" s="3"/>
      <c r="E16" s="3"/>
      <c r="F16" s="3"/>
      <c r="G16" s="3"/>
      <c r="H16" s="3"/>
      <c r="I16" s="3"/>
      <c r="J16" s="16"/>
      <c r="K16" s="3"/>
    </row>
    <row r="17" spans="2:15" ht="12.75">
      <c r="B17" s="8" t="s">
        <v>49</v>
      </c>
      <c r="C17" s="3"/>
      <c r="D17" s="3"/>
      <c r="E17" s="3"/>
      <c r="F17" s="3"/>
      <c r="G17" s="3"/>
      <c r="H17" s="3"/>
      <c r="I17" s="3"/>
      <c r="J17" s="42" t="s">
        <v>46</v>
      </c>
      <c r="K17" s="43"/>
      <c r="L17" s="44"/>
      <c r="M17" s="44"/>
      <c r="N17" s="44"/>
      <c r="O17" s="45"/>
    </row>
    <row r="18" spans="2:15" ht="12.75">
      <c r="B18" s="4"/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3"/>
      <c r="I18" s="3"/>
      <c r="J18" s="24"/>
      <c r="K18" s="24" t="s">
        <v>6</v>
      </c>
      <c r="L18" s="24" t="s">
        <v>7</v>
      </c>
      <c r="M18" s="24" t="s">
        <v>8</v>
      </c>
      <c r="N18" s="24" t="s">
        <v>9</v>
      </c>
      <c r="O18" s="24" t="s">
        <v>10</v>
      </c>
    </row>
    <row r="19" spans="2:21" ht="12.75">
      <c r="B19" s="5" t="s">
        <v>0</v>
      </c>
      <c r="C19" s="7">
        <f aca="true" t="shared" si="1" ref="C19:C24">(C3-$C$12)*$K$13/$C$13+$K$12</f>
        <v>670.969022068499</v>
      </c>
      <c r="D19" s="7">
        <f aca="true" t="shared" si="2" ref="D19:D24">(D3-$D$12)*$K$13/$D$13+$K$12</f>
        <v>642.4267791096516</v>
      </c>
      <c r="E19" s="7">
        <f aca="true" t="shared" si="3" ref="E19:E24">(E3-$E$12)*$K$13/$E$13+$K$12</f>
        <v>466.350797491002</v>
      </c>
      <c r="F19" s="7">
        <f aca="true" t="shared" si="4" ref="F19:F24">(F3-$F$12)*$K$13/$F$13+$K$12</f>
        <v>652.4604607945247</v>
      </c>
      <c r="G19" s="7">
        <f aca="true" t="shared" si="5" ref="G19:G24">(G3-$G$12)*$K$13/$G$13+$K$12</f>
        <v>601.0687794787045</v>
      </c>
      <c r="H19" s="3"/>
      <c r="I19" s="3"/>
      <c r="J19" s="25" t="s">
        <v>0</v>
      </c>
      <c r="K19" s="25">
        <v>671</v>
      </c>
      <c r="L19" s="25">
        <v>642.4</v>
      </c>
      <c r="M19" s="25">
        <v>466.4</v>
      </c>
      <c r="N19" s="25">
        <v>652.5</v>
      </c>
      <c r="O19" s="25">
        <v>601.1</v>
      </c>
      <c r="Q19" s="10"/>
      <c r="R19" s="10"/>
      <c r="S19" s="10"/>
      <c r="T19" s="10"/>
      <c r="U19" s="10"/>
    </row>
    <row r="20" spans="2:21" ht="12.75">
      <c r="B20" s="5" t="s">
        <v>1</v>
      </c>
      <c r="C20" s="7">
        <f t="shared" si="1"/>
        <v>543.2614660737341</v>
      </c>
      <c r="D20" s="7">
        <f t="shared" si="2"/>
        <v>550.2862754088907</v>
      </c>
      <c r="E20" s="7">
        <f t="shared" si="3"/>
        <v>703.2572795131268</v>
      </c>
      <c r="F20" s="7">
        <f t="shared" si="4"/>
        <v>551.3305313990974</v>
      </c>
      <c r="G20" s="7">
        <f t="shared" si="5"/>
        <v>568.584339015975</v>
      </c>
      <c r="H20" s="3"/>
      <c r="I20" s="3"/>
      <c r="J20" s="25" t="s">
        <v>1</v>
      </c>
      <c r="K20" s="25">
        <v>543.3</v>
      </c>
      <c r="L20" s="25">
        <v>550.3</v>
      </c>
      <c r="M20" s="25">
        <v>703.3</v>
      </c>
      <c r="N20" s="25">
        <v>551.3</v>
      </c>
      <c r="O20" s="25">
        <v>568.6</v>
      </c>
      <c r="Q20" s="10"/>
      <c r="R20" s="10"/>
      <c r="S20" s="10"/>
      <c r="T20" s="10"/>
      <c r="U20" s="10"/>
    </row>
    <row r="21" spans="2:21" ht="12.75">
      <c r="B21" s="5" t="s">
        <v>2</v>
      </c>
      <c r="C21" s="7">
        <f t="shared" si="1"/>
        <v>747.5935556653579</v>
      </c>
      <c r="D21" s="7">
        <f t="shared" si="2"/>
        <v>762.9182070260314</v>
      </c>
      <c r="E21" s="7">
        <f t="shared" si="3"/>
        <v>770.9448458051625</v>
      </c>
      <c r="F21" s="7">
        <f t="shared" si="4"/>
        <v>874.9463054644648</v>
      </c>
      <c r="G21" s="7">
        <f t="shared" si="5"/>
        <v>731.0065413296222</v>
      </c>
      <c r="H21" s="3"/>
      <c r="I21" s="3"/>
      <c r="J21" s="25" t="s">
        <v>2</v>
      </c>
      <c r="K21" s="26">
        <v>757.6</v>
      </c>
      <c r="L21" s="25">
        <v>762.9</v>
      </c>
      <c r="M21" s="25">
        <v>770.9</v>
      </c>
      <c r="N21" s="25">
        <v>874.9</v>
      </c>
      <c r="O21" s="25">
        <v>731</v>
      </c>
      <c r="Q21" s="10"/>
      <c r="R21" s="10"/>
      <c r="S21" s="10"/>
      <c r="T21" s="10"/>
      <c r="U21" s="10"/>
    </row>
    <row r="22" spans="2:21" ht="12.75">
      <c r="B22" s="5" t="s">
        <v>3</v>
      </c>
      <c r="C22" s="7">
        <f t="shared" si="1"/>
        <v>798.676578063264</v>
      </c>
      <c r="D22" s="7">
        <f t="shared" si="2"/>
        <v>784.1814001877455</v>
      </c>
      <c r="E22" s="7">
        <f t="shared" si="3"/>
        <v>794.635494007375</v>
      </c>
      <c r="F22" s="7">
        <f t="shared" si="4"/>
        <v>682.7994396131529</v>
      </c>
      <c r="G22" s="7">
        <f t="shared" si="5"/>
        <v>823.0457893073557</v>
      </c>
      <c r="H22" s="3"/>
      <c r="I22" s="3"/>
      <c r="J22" s="25" t="s">
        <v>3</v>
      </c>
      <c r="K22" s="25">
        <v>798.7</v>
      </c>
      <c r="L22" s="25">
        <v>784.2</v>
      </c>
      <c r="M22" s="25">
        <v>794.6</v>
      </c>
      <c r="N22" s="25">
        <v>682.8</v>
      </c>
      <c r="O22" s="25">
        <v>823</v>
      </c>
      <c r="Q22" s="10"/>
      <c r="R22" s="10"/>
      <c r="S22" s="10"/>
      <c r="T22" s="10"/>
      <c r="U22" s="10"/>
    </row>
    <row r="23" spans="2:21" ht="12.75">
      <c r="B23" s="5" t="s">
        <v>4</v>
      </c>
      <c r="C23" s="7">
        <f t="shared" si="1"/>
        <v>926.3841340580288</v>
      </c>
      <c r="D23" s="7">
        <f t="shared" si="2"/>
        <v>933.0237523197441</v>
      </c>
      <c r="E23" s="7">
        <f t="shared" si="3"/>
        <v>869.0918169286142</v>
      </c>
      <c r="F23" s="7">
        <f t="shared" si="4"/>
        <v>895.1722913435502</v>
      </c>
      <c r="G23" s="7">
        <f t="shared" si="5"/>
        <v>925.913184105999</v>
      </c>
      <c r="H23" s="3"/>
      <c r="I23" s="3"/>
      <c r="J23" s="25" t="s">
        <v>4</v>
      </c>
      <c r="K23" s="25">
        <v>926.4</v>
      </c>
      <c r="L23" s="25">
        <v>933</v>
      </c>
      <c r="M23" s="25">
        <v>869.1</v>
      </c>
      <c r="N23" s="25">
        <v>895.2</v>
      </c>
      <c r="O23" s="25">
        <v>925.9</v>
      </c>
      <c r="Q23" s="10"/>
      <c r="R23" s="10"/>
      <c r="S23" s="10"/>
      <c r="T23" s="10"/>
      <c r="U23" s="10"/>
    </row>
    <row r="24" spans="2:21" ht="12.75">
      <c r="B24" s="4" t="s">
        <v>5</v>
      </c>
      <c r="C24" s="7">
        <f t="shared" si="1"/>
        <v>607.1152440711166</v>
      </c>
      <c r="D24" s="7">
        <f t="shared" si="2"/>
        <v>621.1635859479376</v>
      </c>
      <c r="E24" s="7">
        <f t="shared" si="3"/>
        <v>689.7197662547197</v>
      </c>
      <c r="F24" s="7">
        <f t="shared" si="4"/>
        <v>637.2909713852106</v>
      </c>
      <c r="G24" s="7">
        <f t="shared" si="5"/>
        <v>644.3813667623438</v>
      </c>
      <c r="H24" s="3"/>
      <c r="I24" s="3"/>
      <c r="J24" s="24" t="s">
        <v>5</v>
      </c>
      <c r="K24" s="24">
        <v>607.1</v>
      </c>
      <c r="L24" s="24">
        <v>621.2</v>
      </c>
      <c r="M24" s="26">
        <v>689.1</v>
      </c>
      <c r="N24" s="24">
        <v>637.3</v>
      </c>
      <c r="O24" s="24">
        <v>644.4</v>
      </c>
      <c r="Q24" s="10"/>
      <c r="R24" s="10"/>
      <c r="S24" s="10"/>
      <c r="T24" s="10"/>
      <c r="U24" s="10"/>
    </row>
    <row r="50" ht="12.75">
      <c r="B50" s="40" t="s">
        <v>47</v>
      </c>
    </row>
    <row r="51" spans="2:11" ht="12.75">
      <c r="B51" s="7"/>
      <c r="C51" s="7" t="s">
        <v>6</v>
      </c>
      <c r="D51" s="7" t="s">
        <v>7</v>
      </c>
      <c r="E51" s="7" t="s">
        <v>8</v>
      </c>
      <c r="F51" s="7" t="s">
        <v>9</v>
      </c>
      <c r="G51" s="7" t="s">
        <v>10</v>
      </c>
      <c r="H51" s="7" t="s">
        <v>11</v>
      </c>
      <c r="I51" s="7" t="s">
        <v>12</v>
      </c>
      <c r="J51" s="7" t="s">
        <v>13</v>
      </c>
      <c r="K51" s="7" t="s">
        <v>14</v>
      </c>
    </row>
    <row r="52" spans="2:11" ht="12.75">
      <c r="B52" s="11" t="s">
        <v>0</v>
      </c>
      <c r="C52" s="11">
        <v>671</v>
      </c>
      <c r="D52" s="11">
        <v>642.4</v>
      </c>
      <c r="E52" s="11">
        <v>466.4</v>
      </c>
      <c r="F52" s="11">
        <v>652.5</v>
      </c>
      <c r="G52" s="11">
        <v>601.1</v>
      </c>
      <c r="H52" s="7">
        <f aca="true" t="shared" si="6" ref="H52:H57">SUM(C52:G52)/5</f>
        <v>606.6800000000001</v>
      </c>
      <c r="I52" s="7">
        <f aca="true" t="shared" si="7" ref="I52:I57">STDEV(C52:G52)</f>
        <v>82.49555745614387</v>
      </c>
      <c r="J52" s="7">
        <f aca="true" t="shared" si="8" ref="J52:J57">H52-1.645*I52</f>
        <v>470.9748079846434</v>
      </c>
      <c r="K52" s="7">
        <f aca="true" t="shared" si="9" ref="K52:K57">H52+1.645*I52</f>
        <v>742.3851920153568</v>
      </c>
    </row>
    <row r="53" spans="2:11" ht="12.75">
      <c r="B53" s="11" t="s">
        <v>1</v>
      </c>
      <c r="C53" s="11">
        <v>543.3</v>
      </c>
      <c r="D53" s="11">
        <v>550.3</v>
      </c>
      <c r="E53" s="11">
        <v>703.3</v>
      </c>
      <c r="F53" s="11">
        <v>551.3</v>
      </c>
      <c r="G53" s="11">
        <v>568.6</v>
      </c>
      <c r="H53" s="7">
        <f t="shared" si="6"/>
        <v>583.3599999999999</v>
      </c>
      <c r="I53" s="7">
        <f t="shared" si="7"/>
        <v>67.69245157327396</v>
      </c>
      <c r="J53" s="7">
        <f t="shared" si="8"/>
        <v>472.00591716196425</v>
      </c>
      <c r="K53" s="7">
        <f t="shared" si="9"/>
        <v>694.7140828380356</v>
      </c>
    </row>
    <row r="54" spans="2:11" ht="12.75">
      <c r="B54" s="11" t="s">
        <v>2</v>
      </c>
      <c r="C54" s="11">
        <v>747.6</v>
      </c>
      <c r="D54" s="11">
        <v>762.9</v>
      </c>
      <c r="E54" s="11">
        <v>770.9</v>
      </c>
      <c r="F54" s="11">
        <v>874.9</v>
      </c>
      <c r="G54" s="11">
        <v>731</v>
      </c>
      <c r="H54" s="7">
        <f t="shared" si="6"/>
        <v>777.46</v>
      </c>
      <c r="I54" s="7">
        <f t="shared" si="7"/>
        <v>56.56795028989437</v>
      </c>
      <c r="J54" s="7">
        <f t="shared" si="8"/>
        <v>684.4057217731238</v>
      </c>
      <c r="K54" s="7">
        <f t="shared" si="9"/>
        <v>870.5142782268763</v>
      </c>
    </row>
    <row r="55" spans="2:11" ht="12.75">
      <c r="B55" s="11" t="s">
        <v>3</v>
      </c>
      <c r="C55" s="11">
        <v>798.7</v>
      </c>
      <c r="D55" s="11">
        <v>784.2</v>
      </c>
      <c r="E55" s="11">
        <v>794.6</v>
      </c>
      <c r="F55" s="11">
        <v>682.8</v>
      </c>
      <c r="G55" s="11">
        <v>823</v>
      </c>
      <c r="H55" s="7">
        <f t="shared" si="6"/>
        <v>776.6600000000001</v>
      </c>
      <c r="I55" s="7">
        <f t="shared" si="7"/>
        <v>54.36348038895262</v>
      </c>
      <c r="J55" s="7">
        <f t="shared" si="8"/>
        <v>687.232074760173</v>
      </c>
      <c r="K55" s="7">
        <f t="shared" si="9"/>
        <v>866.0879252398272</v>
      </c>
    </row>
    <row r="56" spans="2:11" ht="12.75">
      <c r="B56" s="11" t="s">
        <v>4</v>
      </c>
      <c r="C56" s="11">
        <v>926.4</v>
      </c>
      <c r="D56" s="11">
        <v>933</v>
      </c>
      <c r="E56" s="11">
        <v>869.1</v>
      </c>
      <c r="F56" s="11">
        <v>895.2</v>
      </c>
      <c r="G56" s="11">
        <v>925.9</v>
      </c>
      <c r="H56" s="7">
        <f t="shared" si="6"/>
        <v>909.9199999999998</v>
      </c>
      <c r="I56" s="7">
        <f t="shared" si="7"/>
        <v>27.122813275916457</v>
      </c>
      <c r="J56" s="7">
        <f t="shared" si="8"/>
        <v>865.3029721611173</v>
      </c>
      <c r="K56" s="7">
        <f t="shared" si="9"/>
        <v>954.5370278388824</v>
      </c>
    </row>
    <row r="57" spans="2:11" ht="12.75">
      <c r="B57" s="7" t="s">
        <v>5</v>
      </c>
      <c r="C57" s="7">
        <v>607.1</v>
      </c>
      <c r="D57" s="7">
        <v>621.2</v>
      </c>
      <c r="E57" s="7">
        <v>689.1</v>
      </c>
      <c r="F57" s="7">
        <v>637.3</v>
      </c>
      <c r="G57" s="7">
        <v>644.4</v>
      </c>
      <c r="H57" s="7">
        <f t="shared" si="6"/>
        <v>639.8199999999999</v>
      </c>
      <c r="I57" s="7">
        <f t="shared" si="7"/>
        <v>31.117310295076425</v>
      </c>
      <c r="J57" s="7">
        <f t="shared" si="8"/>
        <v>588.6320245645992</v>
      </c>
      <c r="K57" s="7">
        <f t="shared" si="9"/>
        <v>691.0079754354007</v>
      </c>
    </row>
    <row r="59" spans="2:7" ht="12.75">
      <c r="B59" s="7"/>
      <c r="C59" s="7" t="s">
        <v>6</v>
      </c>
      <c r="D59" s="7" t="s">
        <v>7</v>
      </c>
      <c r="E59" s="7" t="s">
        <v>8</v>
      </c>
      <c r="F59" s="7" t="s">
        <v>9</v>
      </c>
      <c r="G59" s="7" t="s">
        <v>10</v>
      </c>
    </row>
    <row r="60" spans="2:7" ht="12.75">
      <c r="B60" s="7" t="s">
        <v>11</v>
      </c>
      <c r="C60" s="7">
        <f>AVERAGEA(C52:C57)</f>
        <v>715.6833333333334</v>
      </c>
      <c r="D60" s="7">
        <f>AVERAGEA(D52:D57)</f>
        <v>715.6666666666666</v>
      </c>
      <c r="E60" s="7">
        <f>AVERAGEA(E52:E57)</f>
        <v>715.5666666666666</v>
      </c>
      <c r="F60" s="7">
        <f>AVERAGEA(F52:F57)</f>
        <v>715.6666666666666</v>
      </c>
      <c r="G60" s="7">
        <f>AVERAGEA(G52:G57)</f>
        <v>715.6666666666666</v>
      </c>
    </row>
    <row r="61" spans="2:7" ht="12.75">
      <c r="B61" s="7" t="s">
        <v>12</v>
      </c>
      <c r="C61" s="7">
        <f>STDEV(C52:C57)</f>
        <v>138.43042175283057</v>
      </c>
      <c r="D61" s="7">
        <f>STDEV(D52:D57)</f>
        <v>138.4194157864664</v>
      </c>
      <c r="E61" s="7">
        <f>STDEV(E52:E57)</f>
        <v>138.43085879480316</v>
      </c>
      <c r="F61" s="7">
        <f>STDEV(F52:F57)</f>
        <v>138.43081545185927</v>
      </c>
      <c r="G61" s="7">
        <f>STDEV(G52:G57)</f>
        <v>138.4100237217907</v>
      </c>
    </row>
    <row r="64" ht="12.75">
      <c r="B64" s="40" t="s">
        <v>48</v>
      </c>
    </row>
    <row r="65" spans="2:11" ht="12.75">
      <c r="B65" s="7"/>
      <c r="C65" s="7" t="s">
        <v>6</v>
      </c>
      <c r="D65" s="7" t="s">
        <v>7</v>
      </c>
      <c r="E65" s="7" t="s">
        <v>8</v>
      </c>
      <c r="F65" s="7" t="s">
        <v>9</v>
      </c>
      <c r="G65" s="7" t="s">
        <v>10</v>
      </c>
      <c r="H65" s="7" t="s">
        <v>11</v>
      </c>
      <c r="I65" s="7" t="s">
        <v>12</v>
      </c>
      <c r="J65" s="7" t="s">
        <v>13</v>
      </c>
      <c r="K65" s="7" t="s">
        <v>14</v>
      </c>
    </row>
    <row r="66" spans="2:11" ht="12.75">
      <c r="B66" s="11" t="s">
        <v>0</v>
      </c>
      <c r="C66" s="11">
        <v>671</v>
      </c>
      <c r="D66" s="11">
        <v>642.4</v>
      </c>
      <c r="E66" s="41" t="s">
        <v>52</v>
      </c>
      <c r="F66" s="11">
        <v>652.5</v>
      </c>
      <c r="G66" s="11">
        <v>601.1</v>
      </c>
      <c r="H66" s="7">
        <f>SUM(C66:G66)/4</f>
        <v>641.75</v>
      </c>
      <c r="I66" s="7">
        <f aca="true" t="shared" si="10" ref="I66:I71">STDEV(C66:G66)</f>
        <v>29.574594953551898</v>
      </c>
      <c r="J66" s="7">
        <f aca="true" t="shared" si="11" ref="J66:J71">H66-1.645*I66</f>
        <v>593.0997913014071</v>
      </c>
      <c r="K66" s="7">
        <f aca="true" t="shared" si="12" ref="K66:K71">H66+1.645*I66</f>
        <v>690.4002086985929</v>
      </c>
    </row>
    <row r="67" spans="2:11" ht="12.75">
      <c r="B67" s="11" t="s">
        <v>1</v>
      </c>
      <c r="C67" s="11">
        <v>543.3</v>
      </c>
      <c r="D67" s="11">
        <v>550.3</v>
      </c>
      <c r="E67" s="41" t="s">
        <v>53</v>
      </c>
      <c r="F67" s="11">
        <v>551.3</v>
      </c>
      <c r="G67" s="11">
        <v>568.6</v>
      </c>
      <c r="H67" s="7">
        <f>SUM(C67:G67)/4</f>
        <v>553.375</v>
      </c>
      <c r="I67" s="7">
        <f t="shared" si="10"/>
        <v>10.755889859357497</v>
      </c>
      <c r="J67" s="7">
        <f t="shared" si="11"/>
        <v>535.6815611813569</v>
      </c>
      <c r="K67" s="7">
        <f t="shared" si="12"/>
        <v>571.0684388186431</v>
      </c>
    </row>
    <row r="68" spans="2:11" ht="12.75">
      <c r="B68" s="11" t="s">
        <v>2</v>
      </c>
      <c r="C68" s="11">
        <v>747.6</v>
      </c>
      <c r="D68" s="11">
        <v>762.9</v>
      </c>
      <c r="E68" s="11">
        <v>770.9</v>
      </c>
      <c r="F68" s="41" t="s">
        <v>54</v>
      </c>
      <c r="G68" s="11">
        <v>731</v>
      </c>
      <c r="H68" s="7">
        <f>SUM(C68:G68)/4</f>
        <v>753.1</v>
      </c>
      <c r="I68" s="7">
        <f t="shared" si="10"/>
        <v>17.62138851888085</v>
      </c>
      <c r="J68" s="7">
        <f t="shared" si="11"/>
        <v>724.112815886441</v>
      </c>
      <c r="K68" s="7">
        <f t="shared" si="12"/>
        <v>782.087184113559</v>
      </c>
    </row>
    <row r="69" spans="2:11" ht="12.75">
      <c r="B69" s="11" t="s">
        <v>3</v>
      </c>
      <c r="C69" s="11">
        <v>798.7</v>
      </c>
      <c r="D69" s="11">
        <v>784.2</v>
      </c>
      <c r="E69" s="11">
        <v>794.6</v>
      </c>
      <c r="F69" s="41" t="s">
        <v>55</v>
      </c>
      <c r="G69" s="11">
        <v>823</v>
      </c>
      <c r="H69" s="7">
        <f>SUM(C69:G69)/4</f>
        <v>800.125</v>
      </c>
      <c r="I69" s="7">
        <f t="shared" si="10"/>
        <v>16.425868825323708</v>
      </c>
      <c r="J69" s="7">
        <f t="shared" si="11"/>
        <v>773.1044457823425</v>
      </c>
      <c r="K69" s="7">
        <f t="shared" si="12"/>
        <v>827.1455542176575</v>
      </c>
    </row>
    <row r="70" spans="2:11" ht="12.75">
      <c r="B70" s="11" t="s">
        <v>4</v>
      </c>
      <c r="C70" s="11">
        <v>926.4</v>
      </c>
      <c r="D70" s="11">
        <v>933</v>
      </c>
      <c r="E70" s="11">
        <v>869.1</v>
      </c>
      <c r="F70" s="11">
        <v>895.2</v>
      </c>
      <c r="G70" s="11">
        <v>925.9</v>
      </c>
      <c r="H70" s="7">
        <f>SUM(C70:G70)/5</f>
        <v>909.9199999999998</v>
      </c>
      <c r="I70" s="7">
        <f t="shared" si="10"/>
        <v>27.122813275916457</v>
      </c>
      <c r="J70" s="7">
        <f t="shared" si="11"/>
        <v>865.3029721611173</v>
      </c>
      <c r="K70" s="7">
        <f t="shared" si="12"/>
        <v>954.5370278388824</v>
      </c>
    </row>
    <row r="71" spans="2:11" ht="12.75">
      <c r="B71" s="7" t="s">
        <v>5</v>
      </c>
      <c r="C71" s="7">
        <v>607.1</v>
      </c>
      <c r="D71" s="7">
        <v>621.2</v>
      </c>
      <c r="E71" s="7">
        <v>689.1</v>
      </c>
      <c r="F71" s="7">
        <v>637.3</v>
      </c>
      <c r="G71" s="7">
        <v>644.4</v>
      </c>
      <c r="H71" s="7">
        <f>SUM(C71:G71)/5</f>
        <v>639.8199999999999</v>
      </c>
      <c r="I71" s="7">
        <f t="shared" si="10"/>
        <v>31.117310295076425</v>
      </c>
      <c r="J71" s="7">
        <f t="shared" si="11"/>
        <v>588.6320245645992</v>
      </c>
      <c r="K71" s="7">
        <f t="shared" si="12"/>
        <v>691.0079754354007</v>
      </c>
    </row>
    <row r="93" ht="12.75">
      <c r="B93" s="23" t="s">
        <v>34</v>
      </c>
    </row>
    <row r="94" spans="2:4" ht="12.75">
      <c r="B94" s="7" t="s">
        <v>19</v>
      </c>
      <c r="C94" s="7" t="s">
        <v>20</v>
      </c>
      <c r="D94" s="7" t="s">
        <v>11</v>
      </c>
    </row>
    <row r="95" spans="2:4" ht="12.75">
      <c r="B95" s="13">
        <v>1</v>
      </c>
      <c r="C95" s="11" t="s">
        <v>4</v>
      </c>
      <c r="D95" s="7">
        <f>H70</f>
        <v>909.9199999999998</v>
      </c>
    </row>
    <row r="96" spans="2:4" ht="12.75">
      <c r="B96" s="13">
        <v>2</v>
      </c>
      <c r="C96" s="11" t="s">
        <v>3</v>
      </c>
      <c r="D96" s="7">
        <f>H69</f>
        <v>800.125</v>
      </c>
    </row>
    <row r="97" spans="2:4" ht="12.75">
      <c r="B97" s="13">
        <v>3</v>
      </c>
      <c r="C97" s="11" t="s">
        <v>2</v>
      </c>
      <c r="D97" s="7">
        <f>H68</f>
        <v>753.1</v>
      </c>
    </row>
    <row r="98" spans="2:4" ht="12.75">
      <c r="B98" s="13">
        <v>4</v>
      </c>
      <c r="C98" s="11" t="s">
        <v>0</v>
      </c>
      <c r="D98" s="7">
        <f>H66</f>
        <v>641.75</v>
      </c>
    </row>
    <row r="99" spans="2:4" ht="12.75">
      <c r="B99" s="13">
        <v>5</v>
      </c>
      <c r="C99" s="11" t="s">
        <v>5</v>
      </c>
      <c r="D99" s="7">
        <f>H71</f>
        <v>639.8199999999999</v>
      </c>
    </row>
    <row r="100" spans="2:4" ht="12.75">
      <c r="B100" s="13">
        <v>6</v>
      </c>
      <c r="C100" s="7" t="s">
        <v>1</v>
      </c>
      <c r="D100" s="7">
        <f>H67</f>
        <v>553.375</v>
      </c>
    </row>
    <row r="104" spans="2:7" ht="12.75">
      <c r="B104" s="3" t="s">
        <v>41</v>
      </c>
      <c r="C104" s="3"/>
      <c r="D104" s="3"/>
      <c r="E104" s="3"/>
      <c r="F104" s="3"/>
      <c r="G104" s="3"/>
    </row>
    <row r="105" spans="2:7" ht="12.75">
      <c r="B105" s="9" t="s">
        <v>26</v>
      </c>
      <c r="C105" s="4">
        <v>6</v>
      </c>
      <c r="D105" s="4">
        <v>6</v>
      </c>
      <c r="E105" s="4">
        <v>4</v>
      </c>
      <c r="F105" s="4">
        <v>4</v>
      </c>
      <c r="G105" s="4">
        <v>6</v>
      </c>
    </row>
    <row r="106" spans="2:7" ht="12.75">
      <c r="B106" s="9" t="s">
        <v>40</v>
      </c>
      <c r="C106" s="4">
        <f>C105/6*100</f>
        <v>100</v>
      </c>
      <c r="D106" s="4">
        <f>D105/6*100</f>
        <v>100</v>
      </c>
      <c r="E106" s="13">
        <f>E105/6*100</f>
        <v>66.66666666666666</v>
      </c>
      <c r="F106" s="13">
        <f>F105/6*100</f>
        <v>66.66666666666666</v>
      </c>
      <c r="G106" s="4">
        <f>G105/6*100</f>
        <v>100</v>
      </c>
    </row>
    <row r="107" spans="2:7" ht="12.75">
      <c r="B107" s="9" t="s">
        <v>50</v>
      </c>
      <c r="C107" s="13">
        <f>C12/$K$12*100</f>
        <v>102.70144387517466</v>
      </c>
      <c r="D107" s="13">
        <f>D12/$K$12*100</f>
        <v>92.45458779692592</v>
      </c>
      <c r="E107" s="13">
        <f>E12/$K$12*100</f>
        <v>93.38612016767583</v>
      </c>
      <c r="F107" s="13">
        <f>F12/$K$12*100</f>
        <v>110.03726129482997</v>
      </c>
      <c r="G107" s="13">
        <f>G12/$K$12*100</f>
        <v>101.42058686539357</v>
      </c>
    </row>
    <row r="108" spans="2:7" ht="12.75">
      <c r="B108" s="9" t="s">
        <v>51</v>
      </c>
      <c r="C108" s="13">
        <f>C13/$K$13*100</f>
        <v>78.30390239720765</v>
      </c>
      <c r="D108" s="13">
        <f>D13/$K$13*100</f>
        <v>70.54443745076158</v>
      </c>
      <c r="E108" s="13">
        <f>E13/$K$13*100</f>
        <v>147.73762077447648</v>
      </c>
      <c r="F108" s="13">
        <f>F13/$K$13*100</f>
        <v>98.88269535815735</v>
      </c>
      <c r="G108" s="13">
        <f>G13/$K$13*100</f>
        <v>92.35190624391412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2"/>
  <sheetViews>
    <sheetView workbookViewId="0" topLeftCell="A1">
      <selection activeCell="B24" sqref="B24"/>
    </sheetView>
  </sheetViews>
  <sheetFormatPr defaultColWidth="9.00390625" defaultRowHeight="12.75"/>
  <cols>
    <col min="2" max="2" width="13.375" style="0" bestFit="1" customWidth="1"/>
    <col min="10" max="10" width="11.125" style="19" customWidth="1"/>
  </cols>
  <sheetData>
    <row r="3" spans="2:16" ht="12.75">
      <c r="B3" s="3"/>
      <c r="C3" s="8" t="s">
        <v>22</v>
      </c>
      <c r="D3" s="3"/>
      <c r="E3" s="3"/>
      <c r="F3" s="3"/>
      <c r="G3" s="3"/>
      <c r="H3" s="3"/>
      <c r="I3" s="3"/>
      <c r="J3" s="18"/>
      <c r="K3" s="3"/>
      <c r="L3" s="17" t="s">
        <v>32</v>
      </c>
      <c r="M3" s="3"/>
      <c r="N3" s="3"/>
      <c r="O3" s="17"/>
      <c r="P3" s="16"/>
    </row>
    <row r="4" spans="2:16" ht="12.75">
      <c r="B4" s="4" t="s">
        <v>23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27</v>
      </c>
      <c r="I4" s="4" t="s">
        <v>28</v>
      </c>
      <c r="J4" s="20" t="s">
        <v>29</v>
      </c>
      <c r="K4" s="16"/>
      <c r="L4" s="4" t="s">
        <v>19</v>
      </c>
      <c r="M4" s="4" t="s">
        <v>20</v>
      </c>
      <c r="N4" s="14"/>
      <c r="O4" s="16"/>
      <c r="P4" s="16"/>
    </row>
    <row r="5" spans="2:16" ht="12.75">
      <c r="B5" s="5" t="s">
        <v>0</v>
      </c>
      <c r="C5" s="5">
        <v>700</v>
      </c>
      <c r="D5" s="5">
        <v>610</v>
      </c>
      <c r="E5" s="5">
        <v>300</v>
      </c>
      <c r="F5" s="5">
        <v>725</v>
      </c>
      <c r="G5" s="5">
        <v>620</v>
      </c>
      <c r="H5" s="5">
        <f aca="true" t="shared" si="0" ref="H5:H10">MIN(C5:G5)</f>
        <v>300</v>
      </c>
      <c r="I5" s="5">
        <f aca="true" t="shared" si="1" ref="I5:I10">MAX(C5:G5)</f>
        <v>725</v>
      </c>
      <c r="J5" s="11">
        <f aca="true" t="shared" si="2" ref="J5:J10">(SUM(C5:G5)-H5-I5)/3</f>
        <v>643.3333333333334</v>
      </c>
      <c r="K5" s="15"/>
      <c r="L5" s="5">
        <v>1</v>
      </c>
      <c r="M5" s="5" t="s">
        <v>4</v>
      </c>
      <c r="N5" s="15"/>
      <c r="O5" s="15"/>
      <c r="P5" s="15"/>
    </row>
    <row r="6" spans="2:16" ht="12.75">
      <c r="B6" s="5" t="s">
        <v>1</v>
      </c>
      <c r="C6" s="5">
        <v>600</v>
      </c>
      <c r="D6" s="5">
        <v>545</v>
      </c>
      <c r="E6" s="5">
        <v>650</v>
      </c>
      <c r="F6" s="5">
        <v>625</v>
      </c>
      <c r="G6" s="5">
        <v>590</v>
      </c>
      <c r="H6" s="5">
        <f t="shared" si="0"/>
        <v>545</v>
      </c>
      <c r="I6" s="5">
        <f t="shared" si="1"/>
        <v>650</v>
      </c>
      <c r="J6" s="11">
        <f t="shared" si="2"/>
        <v>605</v>
      </c>
      <c r="K6" s="15"/>
      <c r="L6" s="5">
        <v>2</v>
      </c>
      <c r="M6" s="5" t="s">
        <v>3</v>
      </c>
      <c r="N6" s="15"/>
      <c r="O6" s="15"/>
      <c r="P6" s="15"/>
    </row>
    <row r="7" spans="2:16" ht="12.75">
      <c r="B7" s="5" t="s">
        <v>2</v>
      </c>
      <c r="C7" s="5">
        <v>760</v>
      </c>
      <c r="D7" s="5">
        <v>695</v>
      </c>
      <c r="E7" s="5">
        <v>750</v>
      </c>
      <c r="F7" s="5">
        <v>945</v>
      </c>
      <c r="G7" s="5">
        <v>740</v>
      </c>
      <c r="H7" s="5">
        <f t="shared" si="0"/>
        <v>695</v>
      </c>
      <c r="I7" s="5">
        <f t="shared" si="1"/>
        <v>945</v>
      </c>
      <c r="J7" s="11">
        <f t="shared" si="2"/>
        <v>750</v>
      </c>
      <c r="K7" s="15"/>
      <c r="L7" s="5">
        <v>3</v>
      </c>
      <c r="M7" s="5" t="s">
        <v>2</v>
      </c>
      <c r="N7" s="15"/>
      <c r="O7" s="15"/>
      <c r="P7" s="15"/>
    </row>
    <row r="8" spans="2:16" ht="12.75">
      <c r="B8" s="5" t="s">
        <v>3</v>
      </c>
      <c r="C8" s="5">
        <v>800</v>
      </c>
      <c r="D8" s="5">
        <v>710</v>
      </c>
      <c r="E8" s="5">
        <v>785</v>
      </c>
      <c r="F8" s="5">
        <v>755</v>
      </c>
      <c r="G8" s="5">
        <v>825</v>
      </c>
      <c r="H8" s="5">
        <f t="shared" si="0"/>
        <v>710</v>
      </c>
      <c r="I8" s="5">
        <f t="shared" si="1"/>
        <v>825</v>
      </c>
      <c r="J8" s="11">
        <f t="shared" si="2"/>
        <v>780</v>
      </c>
      <c r="K8" s="15"/>
      <c r="L8" s="5">
        <v>4</v>
      </c>
      <c r="M8" s="5" t="s">
        <v>5</v>
      </c>
      <c r="N8" s="15"/>
      <c r="O8" s="15"/>
      <c r="P8" s="15"/>
    </row>
    <row r="9" spans="2:16" ht="12.75">
      <c r="B9" s="5" t="s">
        <v>4</v>
      </c>
      <c r="C9" s="5">
        <v>900</v>
      </c>
      <c r="D9" s="5">
        <v>815</v>
      </c>
      <c r="E9" s="5">
        <v>895</v>
      </c>
      <c r="F9" s="5">
        <v>965</v>
      </c>
      <c r="G9" s="5">
        <v>920</v>
      </c>
      <c r="H9" s="5">
        <f t="shared" si="0"/>
        <v>815</v>
      </c>
      <c r="I9" s="5">
        <f t="shared" si="1"/>
        <v>965</v>
      </c>
      <c r="J9" s="11">
        <f t="shared" si="2"/>
        <v>905</v>
      </c>
      <c r="K9" s="15"/>
      <c r="L9" s="5">
        <v>5</v>
      </c>
      <c r="M9" s="5" t="s">
        <v>0</v>
      </c>
      <c r="N9" s="15"/>
      <c r="O9" s="15"/>
      <c r="P9" s="15"/>
    </row>
    <row r="10" spans="2:16" ht="12.75">
      <c r="B10" s="4" t="s">
        <v>5</v>
      </c>
      <c r="C10" s="4">
        <v>650</v>
      </c>
      <c r="D10" s="4">
        <v>595</v>
      </c>
      <c r="E10" s="4">
        <v>630</v>
      </c>
      <c r="F10" s="4">
        <v>710</v>
      </c>
      <c r="G10" s="4">
        <v>660</v>
      </c>
      <c r="H10" s="5">
        <f t="shared" si="0"/>
        <v>595</v>
      </c>
      <c r="I10" s="5">
        <f t="shared" si="1"/>
        <v>710</v>
      </c>
      <c r="J10" s="11">
        <f t="shared" si="2"/>
        <v>646.6666666666666</v>
      </c>
      <c r="K10" s="15"/>
      <c r="L10" s="5">
        <v>6</v>
      </c>
      <c r="M10" s="4" t="s">
        <v>1</v>
      </c>
      <c r="N10" s="15"/>
      <c r="O10" s="15"/>
      <c r="P10" s="16"/>
    </row>
    <row r="11" spans="15:16" ht="12.75">
      <c r="O11" s="22"/>
      <c r="P11" s="22"/>
    </row>
    <row r="15" ht="12.75">
      <c r="B15" t="s">
        <v>38</v>
      </c>
    </row>
    <row r="16" spans="2:5" ht="12.75">
      <c r="B16" s="21" t="s">
        <v>19</v>
      </c>
      <c r="C16" s="21" t="s">
        <v>30</v>
      </c>
      <c r="D16" s="21" t="s">
        <v>31</v>
      </c>
      <c r="E16" s="21" t="s">
        <v>33</v>
      </c>
    </row>
    <row r="17" spans="2:5" ht="12.75">
      <c r="B17" s="21">
        <v>1</v>
      </c>
      <c r="C17" s="5" t="s">
        <v>4</v>
      </c>
      <c r="D17" s="11" t="s">
        <v>4</v>
      </c>
      <c r="E17" s="5" t="s">
        <v>4</v>
      </c>
    </row>
    <row r="18" spans="2:5" ht="12.75">
      <c r="B18" s="21">
        <v>2</v>
      </c>
      <c r="C18" s="5" t="s">
        <v>3</v>
      </c>
      <c r="D18" s="11" t="s">
        <v>3</v>
      </c>
      <c r="E18" s="5" t="s">
        <v>2</v>
      </c>
    </row>
    <row r="19" spans="2:5" ht="12.75">
      <c r="B19" s="21">
        <v>3</v>
      </c>
      <c r="C19" s="5" t="s">
        <v>2</v>
      </c>
      <c r="D19" s="11" t="s">
        <v>2</v>
      </c>
      <c r="E19" s="5" t="s">
        <v>3</v>
      </c>
    </row>
    <row r="20" spans="2:5" ht="12.75">
      <c r="B20" s="21">
        <v>4</v>
      </c>
      <c r="C20" s="5" t="s">
        <v>5</v>
      </c>
      <c r="D20" s="11" t="s">
        <v>0</v>
      </c>
      <c r="E20" s="5" t="s">
        <v>5</v>
      </c>
    </row>
    <row r="21" spans="2:5" ht="12.75">
      <c r="B21" s="21">
        <v>5</v>
      </c>
      <c r="C21" s="5" t="s">
        <v>0</v>
      </c>
      <c r="D21" s="11" t="s">
        <v>5</v>
      </c>
      <c r="E21" s="5" t="s">
        <v>1</v>
      </c>
    </row>
    <row r="22" spans="2:5" ht="12.75">
      <c r="B22" s="21">
        <v>6</v>
      </c>
      <c r="C22" s="4" t="s">
        <v>1</v>
      </c>
      <c r="D22" s="7" t="s">
        <v>1</v>
      </c>
      <c r="E22" s="4" t="s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D20" sqref="D20"/>
    </sheetView>
  </sheetViews>
  <sheetFormatPr defaultColWidth="9.00390625" defaultRowHeight="12.75"/>
  <cols>
    <col min="1" max="1" width="6.125" style="0" customWidth="1"/>
    <col min="2" max="2" width="10.125" style="0" customWidth="1"/>
    <col min="4" max="4" width="5.625" style="0" bestFit="1" customWidth="1"/>
    <col min="5" max="5" width="4.75390625" style="0" customWidth="1"/>
    <col min="6" max="6" width="4.625" style="0" customWidth="1"/>
    <col min="7" max="7" width="5.625" style="0" bestFit="1" customWidth="1"/>
    <col min="8" max="8" width="5.625" style="0" customWidth="1"/>
    <col min="9" max="9" width="5.375" style="0" customWidth="1"/>
    <col min="10" max="10" width="7.25390625" style="0" bestFit="1" customWidth="1"/>
    <col min="11" max="11" width="6.125" style="0" customWidth="1"/>
    <col min="12" max="12" width="6.75390625" style="0" customWidth="1"/>
    <col min="13" max="13" width="6.75390625" style="0" bestFit="1" customWidth="1"/>
    <col min="14" max="15" width="5.375" style="0" customWidth="1"/>
    <col min="16" max="16" width="7.00390625" style="0" customWidth="1"/>
    <col min="17" max="17" width="5.125" style="0" customWidth="1"/>
    <col min="18" max="18" width="5.375" style="0" customWidth="1"/>
  </cols>
  <sheetData>
    <row r="2" spans="1:18" ht="12.75">
      <c r="A2" s="39" t="s">
        <v>31</v>
      </c>
      <c r="B2" s="39" t="s">
        <v>20</v>
      </c>
      <c r="C2" s="39" t="s">
        <v>31</v>
      </c>
      <c r="D2" s="32"/>
      <c r="E2" s="34" t="s">
        <v>6</v>
      </c>
      <c r="F2" s="33"/>
      <c r="G2" s="31"/>
      <c r="H2" s="34" t="s">
        <v>7</v>
      </c>
      <c r="I2" s="33"/>
      <c r="J2" s="31"/>
      <c r="K2" s="34" t="s">
        <v>8</v>
      </c>
      <c r="L2" s="33"/>
      <c r="M2" s="31"/>
      <c r="N2" s="34" t="s">
        <v>9</v>
      </c>
      <c r="O2" s="33"/>
      <c r="P2" s="31"/>
      <c r="Q2" s="34" t="s">
        <v>10</v>
      </c>
      <c r="R2" s="33"/>
    </row>
    <row r="3" spans="1:18" ht="12.75">
      <c r="A3" s="36" t="s">
        <v>19</v>
      </c>
      <c r="B3" s="38"/>
      <c r="C3" s="38" t="s">
        <v>11</v>
      </c>
      <c r="D3" s="35" t="s">
        <v>42</v>
      </c>
      <c r="E3" s="7" t="s">
        <v>43</v>
      </c>
      <c r="F3" s="7" t="s">
        <v>44</v>
      </c>
      <c r="G3" s="7" t="s">
        <v>42</v>
      </c>
      <c r="H3" s="7" t="s">
        <v>43</v>
      </c>
      <c r="I3" s="7" t="s">
        <v>44</v>
      </c>
      <c r="J3" s="7" t="s">
        <v>42</v>
      </c>
      <c r="K3" s="7" t="s">
        <v>43</v>
      </c>
      <c r="L3" s="7" t="s">
        <v>44</v>
      </c>
      <c r="M3" s="7" t="s">
        <v>42</v>
      </c>
      <c r="N3" s="7" t="s">
        <v>43</v>
      </c>
      <c r="O3" s="7" t="s">
        <v>44</v>
      </c>
      <c r="P3" s="7" t="s">
        <v>42</v>
      </c>
      <c r="Q3" s="7" t="s">
        <v>43</v>
      </c>
      <c r="R3" s="7" t="s">
        <v>44</v>
      </c>
    </row>
    <row r="4" spans="1:18" ht="12.75">
      <c r="A4" s="36">
        <v>4</v>
      </c>
      <c r="B4" s="37" t="s">
        <v>0</v>
      </c>
      <c r="C4" s="38">
        <v>641.75</v>
      </c>
      <c r="D4" s="11">
        <v>671</v>
      </c>
      <c r="E4" s="27">
        <v>4</v>
      </c>
      <c r="F4" s="27">
        <f aca="true" t="shared" si="0" ref="F4:F9">ABS($A4-E4)</f>
        <v>0</v>
      </c>
      <c r="G4" s="11">
        <v>642.4</v>
      </c>
      <c r="H4" s="27">
        <v>4</v>
      </c>
      <c r="I4" s="27">
        <f aca="true" t="shared" si="1" ref="I4:I9">ABS($A4-H4)</f>
        <v>0</v>
      </c>
      <c r="J4" s="12" t="s">
        <v>15</v>
      </c>
      <c r="K4" s="27">
        <v>6</v>
      </c>
      <c r="L4" s="27">
        <f aca="true" t="shared" si="2" ref="L4:L9">ABS($A4-K4)</f>
        <v>2</v>
      </c>
      <c r="M4" s="11">
        <v>652.5</v>
      </c>
      <c r="N4" s="27">
        <v>4</v>
      </c>
      <c r="O4" s="27">
        <f aca="true" t="shared" si="3" ref="O4:O9">ABS($A4-N4)</f>
        <v>0</v>
      </c>
      <c r="P4" s="11">
        <v>601.1</v>
      </c>
      <c r="Q4" s="27">
        <v>5</v>
      </c>
      <c r="R4" s="27">
        <f aca="true" t="shared" si="4" ref="R4:R9">ABS($A4-Q4)</f>
        <v>1</v>
      </c>
    </row>
    <row r="5" spans="1:18" ht="12.75">
      <c r="A5" s="21">
        <v>6</v>
      </c>
      <c r="B5" s="11" t="s">
        <v>1</v>
      </c>
      <c r="C5" s="7">
        <v>553.375</v>
      </c>
      <c r="D5" s="11">
        <v>543.3</v>
      </c>
      <c r="E5" s="27">
        <v>6</v>
      </c>
      <c r="F5" s="27">
        <f t="shared" si="0"/>
        <v>0</v>
      </c>
      <c r="G5" s="11">
        <v>550.3</v>
      </c>
      <c r="H5" s="27">
        <v>6</v>
      </c>
      <c r="I5" s="27">
        <f t="shared" si="1"/>
        <v>0</v>
      </c>
      <c r="J5" s="12" t="s">
        <v>16</v>
      </c>
      <c r="K5" s="27">
        <v>4</v>
      </c>
      <c r="L5" s="27">
        <f t="shared" si="2"/>
        <v>2</v>
      </c>
      <c r="M5" s="11">
        <v>551.3</v>
      </c>
      <c r="N5" s="27">
        <v>6</v>
      </c>
      <c r="O5" s="27">
        <f t="shared" si="3"/>
        <v>0</v>
      </c>
      <c r="P5" s="11">
        <v>568.6</v>
      </c>
      <c r="Q5" s="27">
        <v>6</v>
      </c>
      <c r="R5" s="27">
        <f t="shared" si="4"/>
        <v>0</v>
      </c>
    </row>
    <row r="6" spans="1:18" ht="12.75">
      <c r="A6" s="21">
        <v>3</v>
      </c>
      <c r="B6" s="11" t="s">
        <v>2</v>
      </c>
      <c r="C6" s="7">
        <v>753.1</v>
      </c>
      <c r="D6" s="11">
        <v>747.6</v>
      </c>
      <c r="E6" s="27">
        <v>3</v>
      </c>
      <c r="F6" s="27">
        <f t="shared" si="0"/>
        <v>0</v>
      </c>
      <c r="G6" s="11">
        <v>762.9</v>
      </c>
      <c r="H6" s="27">
        <v>3</v>
      </c>
      <c r="I6" s="27">
        <f t="shared" si="1"/>
        <v>0</v>
      </c>
      <c r="J6" s="11">
        <v>770.9</v>
      </c>
      <c r="K6" s="27">
        <v>3</v>
      </c>
      <c r="L6" s="27">
        <f t="shared" si="2"/>
        <v>0</v>
      </c>
      <c r="M6" s="12" t="s">
        <v>17</v>
      </c>
      <c r="N6" s="27">
        <v>2</v>
      </c>
      <c r="O6" s="27">
        <f t="shared" si="3"/>
        <v>1</v>
      </c>
      <c r="P6" s="11">
        <v>731</v>
      </c>
      <c r="Q6" s="27">
        <v>3</v>
      </c>
      <c r="R6" s="27">
        <f t="shared" si="4"/>
        <v>0</v>
      </c>
    </row>
    <row r="7" spans="1:18" ht="12.75">
      <c r="A7" s="21">
        <v>2</v>
      </c>
      <c r="B7" s="11" t="s">
        <v>3</v>
      </c>
      <c r="C7" s="7">
        <v>800.125</v>
      </c>
      <c r="D7" s="11">
        <v>798.7</v>
      </c>
      <c r="E7" s="27">
        <v>2</v>
      </c>
      <c r="F7" s="27">
        <f t="shared" si="0"/>
        <v>0</v>
      </c>
      <c r="G7" s="11">
        <v>784.2</v>
      </c>
      <c r="H7" s="27">
        <v>2</v>
      </c>
      <c r="I7" s="27">
        <f t="shared" si="1"/>
        <v>0</v>
      </c>
      <c r="J7" s="11">
        <v>794.6</v>
      </c>
      <c r="K7" s="27">
        <v>2</v>
      </c>
      <c r="L7" s="27">
        <f t="shared" si="2"/>
        <v>0</v>
      </c>
      <c r="M7" s="12" t="s">
        <v>18</v>
      </c>
      <c r="N7" s="27">
        <v>3</v>
      </c>
      <c r="O7" s="27">
        <f t="shared" si="3"/>
        <v>1</v>
      </c>
      <c r="P7" s="11">
        <v>823</v>
      </c>
      <c r="Q7" s="27">
        <v>2</v>
      </c>
      <c r="R7" s="27">
        <f t="shared" si="4"/>
        <v>0</v>
      </c>
    </row>
    <row r="8" spans="1:18" ht="12.75">
      <c r="A8" s="21">
        <v>1</v>
      </c>
      <c r="B8" s="11" t="s">
        <v>4</v>
      </c>
      <c r="C8" s="7">
        <v>909.92</v>
      </c>
      <c r="D8" s="11">
        <v>926.4</v>
      </c>
      <c r="E8" s="27">
        <v>1</v>
      </c>
      <c r="F8" s="27">
        <f t="shared" si="0"/>
        <v>0</v>
      </c>
      <c r="G8" s="11">
        <v>933</v>
      </c>
      <c r="H8" s="27">
        <v>1</v>
      </c>
      <c r="I8" s="27">
        <f t="shared" si="1"/>
        <v>0</v>
      </c>
      <c r="J8" s="11">
        <v>869.1</v>
      </c>
      <c r="K8" s="27">
        <v>1</v>
      </c>
      <c r="L8" s="27">
        <f t="shared" si="2"/>
        <v>0</v>
      </c>
      <c r="M8" s="11">
        <v>895.2</v>
      </c>
      <c r="N8" s="27">
        <v>1</v>
      </c>
      <c r="O8" s="27">
        <f t="shared" si="3"/>
        <v>0</v>
      </c>
      <c r="P8" s="11">
        <v>925.9</v>
      </c>
      <c r="Q8" s="27">
        <v>1</v>
      </c>
      <c r="R8" s="27">
        <f t="shared" si="4"/>
        <v>0</v>
      </c>
    </row>
    <row r="9" spans="1:18" ht="12.75">
      <c r="A9" s="21">
        <v>5</v>
      </c>
      <c r="B9" s="7" t="s">
        <v>5</v>
      </c>
      <c r="C9" s="7">
        <v>639.82</v>
      </c>
      <c r="D9" s="7">
        <v>607.1</v>
      </c>
      <c r="E9" s="27">
        <v>5</v>
      </c>
      <c r="F9" s="27">
        <f t="shared" si="0"/>
        <v>0</v>
      </c>
      <c r="G9" s="7">
        <v>621.2</v>
      </c>
      <c r="H9" s="27">
        <v>5</v>
      </c>
      <c r="I9" s="27">
        <f t="shared" si="1"/>
        <v>0</v>
      </c>
      <c r="J9" s="7">
        <v>689.1</v>
      </c>
      <c r="K9" s="27">
        <v>5</v>
      </c>
      <c r="L9" s="27">
        <f t="shared" si="2"/>
        <v>0</v>
      </c>
      <c r="M9" s="7">
        <v>637.3</v>
      </c>
      <c r="N9" s="27">
        <v>5</v>
      </c>
      <c r="O9" s="27">
        <f t="shared" si="3"/>
        <v>0</v>
      </c>
      <c r="P9" s="7">
        <v>644.4</v>
      </c>
      <c r="Q9" s="27">
        <v>4</v>
      </c>
      <c r="R9" s="27">
        <f t="shared" si="4"/>
        <v>1</v>
      </c>
    </row>
    <row r="10" spans="2:18" ht="12.75">
      <c r="B10" s="28" t="s">
        <v>45</v>
      </c>
      <c r="C10" s="29"/>
      <c r="D10" s="29"/>
      <c r="E10" s="29"/>
      <c r="F10" s="30">
        <f>SUM(F4:F9)</f>
        <v>0</v>
      </c>
      <c r="G10" s="29"/>
      <c r="H10" s="29"/>
      <c r="I10" s="30">
        <f>SUM(I4:I9)</f>
        <v>0</v>
      </c>
      <c r="J10" s="29"/>
      <c r="K10" s="29"/>
      <c r="L10" s="30">
        <f>SUM(L4:L9)</f>
        <v>4</v>
      </c>
      <c r="M10" s="29"/>
      <c r="N10" s="29"/>
      <c r="O10" s="30">
        <f>SUM(O4:O9)</f>
        <v>2</v>
      </c>
      <c r="P10" s="29"/>
      <c r="Q10" s="29"/>
      <c r="R10" s="30">
        <f>SUM(R4:R9)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home_station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TBL_Processing_model</dc:title>
  <dc:subject/>
  <dc:creator>SCheporniuk</dc:creator>
  <cp:keywords/>
  <dc:description/>
  <cp:lastModifiedBy>****</cp:lastModifiedBy>
  <dcterms:created xsi:type="dcterms:W3CDTF">2016-01-10T18:17:30Z</dcterms:created>
  <dcterms:modified xsi:type="dcterms:W3CDTF">2016-01-15T11:28:42Z</dcterms:modified>
  <cp:category/>
  <cp:version/>
  <cp:contentType/>
  <cp:contentStatus/>
</cp:coreProperties>
</file>